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52584\OneDrive\Opioid Money\"/>
    </mc:Choice>
  </mc:AlternateContent>
  <xr:revisionPtr revIDLastSave="0" documentId="13_ncr:1_{6787F127-CD09-41BA-B22D-41F3D5EBEB1C}" xr6:coauthVersionLast="47" xr6:coauthVersionMax="47" xr10:uidLastSave="{00000000-0000-0000-0000-000000000000}"/>
  <bookViews>
    <workbookView xWindow="28680" yWindow="-120" windowWidth="29040" windowHeight="15720" xr2:uid="{B944B8D7-1B57-4F4D-8468-D7192BCA0F36}"/>
  </bookViews>
  <sheets>
    <sheet name="BernCo-ABQ" sheetId="2" r:id="rId1"/>
    <sheet name="BernCo" sheetId="4" r:id="rId2"/>
    <sheet name="ABQ " sheetId="5" r:id="rId3"/>
    <sheet name="Allocation 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6" l="1"/>
  <c r="F50" i="6" s="1"/>
  <c r="E49" i="6"/>
  <c r="E48" i="6"/>
  <c r="F48" i="6" s="1"/>
  <c r="E47" i="6"/>
  <c r="E46" i="6"/>
  <c r="E45" i="6"/>
  <c r="E44" i="6"/>
  <c r="F44" i="6" s="1"/>
  <c r="E43" i="6"/>
  <c r="B43" i="6"/>
  <c r="E42" i="6"/>
  <c r="E41" i="6"/>
  <c r="E40" i="6"/>
  <c r="F40" i="6" s="1"/>
  <c r="E39" i="6"/>
  <c r="E51" i="6" l="1"/>
  <c r="B41" i="6"/>
  <c r="B40" i="6"/>
  <c r="B42" i="6"/>
  <c r="B39" i="6"/>
  <c r="F42" i="6"/>
  <c r="F46" i="6"/>
  <c r="B44" i="6"/>
  <c r="F30" i="5"/>
  <c r="F14" i="5"/>
  <c r="F33" i="4"/>
  <c r="F18" i="2"/>
  <c r="F44" i="2"/>
  <c r="B46" i="6" l="1"/>
  <c r="F45" i="2"/>
  <c r="F41" i="6" l="1"/>
  <c r="F43" i="6"/>
  <c r="F45" i="6"/>
  <c r="F47" i="6"/>
  <c r="F49" i="6"/>
  <c r="F39" i="6"/>
  <c r="C43" i="6"/>
  <c r="C40" i="6"/>
  <c r="C41" i="6"/>
  <c r="C39" i="6"/>
  <c r="C42" i="6"/>
  <c r="C44" i="6"/>
</calcChain>
</file>

<file path=xl/sharedStrings.xml><?xml version="1.0" encoding="utf-8"?>
<sst xmlns="http://schemas.openxmlformats.org/spreadsheetml/2006/main" count="398" uniqueCount="99">
  <si>
    <t>BERNCO Opioid Settlement Fund Workplan</t>
  </si>
  <si>
    <t>Projected Cost</t>
  </si>
  <si>
    <t xml:space="preserve">1. Keep NM Alive </t>
  </si>
  <si>
    <t>Years 1, 2,&amp; 3</t>
  </si>
  <si>
    <t>2. Implement and Sustain Elementary Level EBP</t>
  </si>
  <si>
    <t xml:space="preserve">Years 1, 2, &amp; 3 </t>
  </si>
  <si>
    <t>TBD</t>
  </si>
  <si>
    <t>3. Implement Olweus Bulling Prevention Program; 1 MS &amp; 1 HS</t>
  </si>
  <si>
    <t>Year 3</t>
  </si>
  <si>
    <t>1. Implement one Mobile Response and Stabilization Service (MRSS)</t>
  </si>
  <si>
    <t>Year 1</t>
  </si>
  <si>
    <t>All Faiths</t>
  </si>
  <si>
    <t xml:space="preserve">2. Expand to a Total of 4.3 MRSS Teams for 24/7/365 Coverage </t>
  </si>
  <si>
    <t>Year 2 and 3</t>
  </si>
  <si>
    <t>UNMH/All Faiths</t>
  </si>
  <si>
    <t xml:space="preserve">1. Expand Street Medicine Program from 1 Team to 4 Over 3 years </t>
  </si>
  <si>
    <t>Year 1, 2, &amp; 3</t>
  </si>
  <si>
    <t>UNMH</t>
  </si>
  <si>
    <t>2. Expand Naloxone Vending Machines From 2 to 50 (16 per year over 3 Years)</t>
  </si>
  <si>
    <t>Years 1, 2, 3</t>
  </si>
  <si>
    <t xml:space="preserve">1. Build and Operate a 2nd Tiny Home Villiage </t>
  </si>
  <si>
    <t>Year 2</t>
  </si>
  <si>
    <t>2. Eviction Prevention, Intervention, &amp; Recovery Program (Proj. Mgr. Year 1)</t>
  </si>
  <si>
    <t>Years 1, 2, &amp; 3</t>
  </si>
  <si>
    <t>1. BernCo Peer Empowerment Center</t>
  </si>
  <si>
    <t>BERNCO/CABQ Opioid Settlement Fund Workplan</t>
  </si>
  <si>
    <t>Responsible Party</t>
  </si>
  <si>
    <t>Implementation Timeline</t>
  </si>
  <si>
    <t>Projected Start Date</t>
  </si>
  <si>
    <t>Collaborators</t>
  </si>
  <si>
    <t xml:space="preserve">BernCo </t>
  </si>
  <si>
    <t>BernCo</t>
  </si>
  <si>
    <t>DGS/DBH</t>
  </si>
  <si>
    <t>APS</t>
  </si>
  <si>
    <t>Vital Strategies Recommendation 15: Leveraging the Sobering Center</t>
  </si>
  <si>
    <t>CABQ</t>
  </si>
  <si>
    <t>0-6 Months</t>
  </si>
  <si>
    <t xml:space="preserve">Vital Strategies Recommendation 19: Naloxone Access Expansion </t>
  </si>
  <si>
    <t xml:space="preserve">1. Support crisis stabilization centers that serve as alternative to emergency department by integration into medical sobering services, medication-assisted treatment (MAT), 24-hour first responder dropoff, medical respite, peer support services, and wrap around services.  </t>
  </si>
  <si>
    <t>DBH</t>
  </si>
  <si>
    <t>3. Equipping all responder vehicles and maintain backstock for ACS, AFR, APD</t>
  </si>
  <si>
    <t>December 2024</t>
  </si>
  <si>
    <t>January 2025</t>
  </si>
  <si>
    <t>March 2025</t>
  </si>
  <si>
    <t>4. Installation of 25 vending machines at strategic locations that provide social services</t>
  </si>
  <si>
    <t>Vital Strategies Recommendation 23: Community-Based Treatment Access &amp; Quality</t>
  </si>
  <si>
    <t>0-24 Months</t>
  </si>
  <si>
    <t>July 2025</t>
  </si>
  <si>
    <t>BernCo FR, Abq Ambulance Services</t>
  </si>
  <si>
    <t>Vital Strategies Recommendation 25: Recovery Housing</t>
  </si>
  <si>
    <t>DBH &amp; DCS</t>
  </si>
  <si>
    <t>3. Expand recovery housing options for IOPs and provide housing for people w/ OUD and any co-occurring SUD &amp; mental health conditions</t>
  </si>
  <si>
    <t xml:space="preserve">Vital Strategies Recommendation 27: Peer Support Expansion </t>
  </si>
  <si>
    <t>2. Expand peer support programs through HHH &amp; ACS for persons w/ OUD and any co-occurring SUD &amp; mental health conditions</t>
  </si>
  <si>
    <t>DBH/ECHO</t>
  </si>
  <si>
    <t>Vital Strategies Recommendation 16: Comprehensive Education</t>
  </si>
  <si>
    <t xml:space="preserve">5. Integrate prevention curricula at community centers &amp; enhance programming for families </t>
  </si>
  <si>
    <t>Non-profits</t>
  </si>
  <si>
    <t xml:space="preserve">4. Using the Restorative Justice Program and other city programming, train APS personnel on trauma-informed approaches to youth subtance use </t>
  </si>
  <si>
    <t>Vital Strategies Recommendation 17: Connecting Disconnected Youth</t>
  </si>
  <si>
    <t>2. Partner w/ communinty organizations to offer mentorship, re-engagement, and job training to youtg disconnected from education and work</t>
  </si>
  <si>
    <t>APS, CYFD</t>
  </si>
  <si>
    <t>Total BernCo</t>
  </si>
  <si>
    <t>Total CABQ</t>
  </si>
  <si>
    <t>Vital Strategies Recommendation 13: Expand Mobile Crisis Response Services</t>
  </si>
  <si>
    <t>1. Community-Oriented Recovery (COR) Program</t>
  </si>
  <si>
    <t xml:space="preserve">2. Expand Albuquerque Fire &amp; Rescue Personnel for Medication for Opioid Use Disorder (MOUD) </t>
  </si>
  <si>
    <t>3. ECHO Care Coordination Project</t>
  </si>
  <si>
    <t>4. Service Provider Care Coordination Capacity &amp; Infrastrucure Project</t>
  </si>
  <si>
    <t xml:space="preserve">6. Transportation Initiative </t>
  </si>
  <si>
    <t>1. Expand School-Based Violence Intervention Program to include substance use treatement and additional schools served.</t>
  </si>
  <si>
    <t>*BernCo Projects that also meet Recommendation 17</t>
  </si>
  <si>
    <t>Bernco, Non-profit providers, peer support workers, partner agencies</t>
  </si>
  <si>
    <t>State of NM Dept. of Health, Non-profit providers, partner agencies</t>
  </si>
  <si>
    <t>State of NM Healthcare Authority, Providers, BernCo</t>
  </si>
  <si>
    <t>Non-profit providers, peer support workers, partner agencies</t>
  </si>
  <si>
    <t>CABQ Opioid Settlement Fund Workplan</t>
  </si>
  <si>
    <t>Crisis Response BernCo</t>
  </si>
  <si>
    <t>Crisis Response ABQ</t>
  </si>
  <si>
    <t>Prevention ABQ</t>
  </si>
  <si>
    <t>Prevention BernCo</t>
  </si>
  <si>
    <t>Harm Reduction ABQ</t>
  </si>
  <si>
    <t>Harm Reduction BernCo</t>
  </si>
  <si>
    <t>Treatment BernCo</t>
  </si>
  <si>
    <t>Treatment ABQ</t>
  </si>
  <si>
    <t>Recovery ABQ</t>
  </si>
  <si>
    <t>Recovery BernCo</t>
  </si>
  <si>
    <t>Peer Support ABQ</t>
  </si>
  <si>
    <t>Peer Support BernCo</t>
  </si>
  <si>
    <t>Crisis Response</t>
  </si>
  <si>
    <t>Prevention</t>
  </si>
  <si>
    <t xml:space="preserve">Harm Reduction </t>
  </si>
  <si>
    <t xml:space="preserve">Treatment </t>
  </si>
  <si>
    <t>Recovery</t>
  </si>
  <si>
    <t>Peer Support</t>
  </si>
  <si>
    <t>Bernco/CABQ Combined</t>
  </si>
  <si>
    <t>Bernco/CABQ Individual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</si>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</sst>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name val="Aptos Narrow"/>
      <scheme val="minor"/>
    </font>
    <font>
      <sz val="10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5" fillId="0" borderId="0" xfId="0" applyFont="1" applyFill="1" applyBorder="1"/>
    <xf numFmtId="0" fontId="0" fillId="0" borderId="0" xfId="0" applyFill="1"/>
    <xf numFmtId="0" fontId="2" fillId="3" borderId="2" xfId="2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4" fontId="0" fillId="0" borderId="0" xfId="4" applyFont="1" applyAlignment="1">
      <alignment vertical="top" wrapText="1"/>
    </xf>
    <xf numFmtId="44" fontId="2" fillId="3" borderId="2" xfId="4" applyFont="1" applyFill="1" applyBorder="1" applyAlignment="1">
      <alignment horizontal="center" vertical="center" wrapText="1"/>
    </xf>
    <xf numFmtId="44" fontId="0" fillId="0" borderId="0" xfId="4" applyFont="1"/>
    <xf numFmtId="44" fontId="0" fillId="0" borderId="0" xfId="4" applyFont="1" applyFill="1"/>
    <xf numFmtId="44" fontId="0" fillId="0" borderId="2" xfId="4" applyFont="1" applyBorder="1"/>
    <xf numFmtId="44" fontId="0" fillId="0" borderId="2" xfId="4" applyFont="1" applyBorder="1" applyAlignment="1">
      <alignment horizontal="right"/>
    </xf>
    <xf numFmtId="0" fontId="5" fillId="3" borderId="3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4" fontId="0" fillId="0" borderId="2" xfId="4" applyFont="1" applyFill="1" applyBorder="1"/>
    <xf numFmtId="0" fontId="0" fillId="0" borderId="0" xfId="0" applyBorder="1"/>
    <xf numFmtId="44" fontId="0" fillId="0" borderId="0" xfId="4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 vertical="top" wrapText="1"/>
    </xf>
    <xf numFmtId="49" fontId="2" fillId="3" borderId="2" xfId="2" applyNumberForma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2" xfId="0" applyFont="1" applyFill="1" applyBorder="1"/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44" fontId="9" fillId="0" borderId="0" xfId="4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44" fontId="9" fillId="0" borderId="2" xfId="4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2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" fillId="3" borderId="3" xfId="2" applyFill="1" applyBorder="1" applyAlignment="1">
      <alignment horizontal="center" vertical="center" wrapText="1"/>
    </xf>
    <xf numFmtId="49" fontId="2" fillId="3" borderId="3" xfId="2" applyNumberFormat="1" applyFill="1" applyBorder="1" applyAlignment="1">
      <alignment horizontal="center" vertical="center" wrapText="1"/>
    </xf>
    <xf numFmtId="44" fontId="2" fillId="3" borderId="3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2" xfId="0" applyBorder="1" applyAlignment="1">
      <alignment wrapText="1"/>
    </xf>
    <xf numFmtId="49" fontId="6" fillId="3" borderId="4" xfId="0" applyNumberFormat="1" applyFont="1" applyFill="1" applyBorder="1" applyAlignment="1">
      <alignment horizontal="center"/>
    </xf>
    <xf numFmtId="44" fontId="6" fillId="3" borderId="5" xfId="4" applyFont="1" applyFill="1" applyBorder="1"/>
    <xf numFmtId="49" fontId="6" fillId="3" borderId="6" xfId="0" applyNumberFormat="1" applyFont="1" applyFill="1" applyBorder="1" applyAlignment="1">
      <alignment horizontal="center"/>
    </xf>
    <xf numFmtId="44" fontId="6" fillId="3" borderId="7" xfId="4" applyFont="1" applyFill="1" applyBorder="1"/>
    <xf numFmtId="0" fontId="0" fillId="0" borderId="3" xfId="0" applyFont="1" applyFill="1" applyBorder="1"/>
    <xf numFmtId="0" fontId="10" fillId="0" borderId="0" xfId="0" applyFont="1"/>
    <xf numFmtId="10" fontId="0" fillId="0" borderId="0" xfId="0" applyNumberFormat="1"/>
    <xf numFmtId="10" fontId="0" fillId="0" borderId="0" xfId="0" applyNumberFormat="1" applyFill="1"/>
    <xf numFmtId="10" fontId="8" fillId="0" borderId="0" xfId="0" applyNumberFormat="1" applyFont="1" applyFill="1"/>
    <xf numFmtId="49" fontId="0" fillId="0" borderId="11" xfId="0" applyNumberFormat="1" applyBorder="1" applyAlignment="1">
      <alignment horizontal="center"/>
    </xf>
    <xf numFmtId="10" fontId="0" fillId="0" borderId="12" xfId="0" applyNumberFormat="1" applyBorder="1"/>
    <xf numFmtId="44" fontId="0" fillId="0" borderId="14" xfId="4" applyFont="1" applyBorder="1"/>
    <xf numFmtId="44" fontId="0" fillId="0" borderId="0" xfId="4" applyNumberFormat="1" applyFont="1" applyBorder="1"/>
    <xf numFmtId="49" fontId="0" fillId="0" borderId="11" xfId="0" applyNumberFormat="1" applyBorder="1" applyAlignment="1">
      <alignment horizontal="right"/>
    </xf>
    <xf numFmtId="0" fontId="3" fillId="0" borderId="0" xfId="3" applyAlignment="1">
      <alignment horizontal="left" vertical="center" wrapText="1"/>
    </xf>
    <xf numFmtId="0" fontId="4" fillId="2" borderId="0" xfId="1" applyFont="1" applyFill="1" applyBorder="1" applyAlignment="1">
      <alignment horizontal="center"/>
    </xf>
    <xf numFmtId="44" fontId="0" fillId="0" borderId="14" xfId="0" applyNumberFormat="1" applyBorder="1"/>
    <xf numFmtId="0" fontId="0" fillId="0" borderId="15" xfId="0" applyBorder="1"/>
    <xf numFmtId="49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49" fontId="0" fillId="4" borderId="11" xfId="0" applyNumberFormat="1" applyFill="1" applyBorder="1" applyAlignment="1">
      <alignment horizontal="center"/>
    </xf>
    <xf numFmtId="44" fontId="0" fillId="4" borderId="0" xfId="4" applyFont="1" applyFill="1" applyBorder="1"/>
    <xf numFmtId="10" fontId="0" fillId="4" borderId="12" xfId="0" applyNumberFormat="1" applyFill="1" applyBorder="1"/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10" fontId="0" fillId="0" borderId="15" xfId="0" applyNumberFormat="1" applyBorder="1"/>
  </cellXfs>
  <cellStyles count="5">
    <cellStyle name="Currency" xfId="4" builtinId="4"/>
    <cellStyle name="Explanatory Text" xfId="3" builtinId="53"/>
    <cellStyle name="Heading 3" xfId="2" builtinId="1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Funding</a:t>
            </a:r>
            <a:r>
              <a:rPr lang="en-US" baseline="0"/>
              <a:t> Allocation $$ by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9C-4698-9657-0C06CD4799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C-4698-9657-0C06CD4799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99C-4698-9657-0C06CD4799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C-4698-9657-0C06CD4799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652-4EB4-A5DA-86D52963B8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99C-4698-9657-0C06CD4799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'Allocation '!$A$39:$A$44</c:f>
              <c:strCache>
                <c:ptCount val="6"/>
                <c:pt idx="0">
                  <c:v>Crisis Response</c:v>
                </c:pt>
                <c:pt idx="1">
                  <c:v>Prevention</c:v>
                </c:pt>
                <c:pt idx="2">
                  <c:v>Harm Reduction </c:v>
                </c:pt>
                <c:pt idx="3">
                  <c:v>Treatment </c:v>
                </c:pt>
                <c:pt idx="4">
                  <c:v>Recovery</c:v>
                </c:pt>
                <c:pt idx="5">
                  <c:v>Peer Support</c:v>
                </c:pt>
              </c:strCache>
            </c:strRef>
          </c:cat>
          <c:val>
            <c:numRef>
              <c:f>'Allocation '!$B$39:$B$44</c:f>
              <c:numCache>
                <c:formatCode>_("$"* #,##0.00_);_("$"* \(#,##0.00\);_("$"* "-"??_);_(@_)</c:formatCode>
                <c:ptCount val="6"/>
                <c:pt idx="0">
                  <c:v>4971720</c:v>
                </c:pt>
                <c:pt idx="1">
                  <c:v>3889500</c:v>
                </c:pt>
                <c:pt idx="2">
                  <c:v>5225130</c:v>
                </c:pt>
                <c:pt idx="3">
                  <c:v>3038959</c:v>
                </c:pt>
                <c:pt idx="4">
                  <c:v>18422337.449999999</c:v>
                </c:pt>
                <c:pt idx="5">
                  <c:v>5200000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2-4EB4-A5DA-86D52963B81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99C-4698-9657-0C06CD4799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99C-4698-9657-0C06CD4799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99C-4698-9657-0C06CD4799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99C-4698-9657-0C06CD4799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99C-4698-9657-0C06CD4799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A99C-4698-9657-0C06CD47995C}"/>
              </c:ext>
            </c:extLst>
          </c:dPt>
          <c:cat>
            <c:strRef>
              <c:f>'Allocation '!$A$39:$A$44</c:f>
              <c:strCache>
                <c:ptCount val="6"/>
                <c:pt idx="0">
                  <c:v>Crisis Response</c:v>
                </c:pt>
                <c:pt idx="1">
                  <c:v>Prevention</c:v>
                </c:pt>
                <c:pt idx="2">
                  <c:v>Harm Reduction </c:v>
                </c:pt>
                <c:pt idx="3">
                  <c:v>Treatment </c:v>
                </c:pt>
                <c:pt idx="4">
                  <c:v>Recovery</c:v>
                </c:pt>
                <c:pt idx="5">
                  <c:v>Peer Support</c:v>
                </c:pt>
              </c:strCache>
            </c:strRef>
          </c:cat>
          <c:val>
            <c:numRef>
              <c:f>'Allocation '!$C$39:$C$44</c:f>
              <c:numCache>
                <c:formatCode>0.00%</c:formatCode>
                <c:ptCount val="6"/>
                <c:pt idx="0">
                  <c:v>0.12201244570286095</c:v>
                </c:pt>
                <c:pt idx="1">
                  <c:v>9.5453365748931485E-2</c:v>
                </c:pt>
                <c:pt idx="2">
                  <c:v>0.12823145519365325</c:v>
                </c:pt>
                <c:pt idx="3">
                  <c:v>7.4579988410594447E-2</c:v>
                </c:pt>
                <c:pt idx="4">
                  <c:v>0.4521080124862033</c:v>
                </c:pt>
                <c:pt idx="5">
                  <c:v>0.12761473245775645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2-4EB4-A5DA-86D52963B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&amp;C&amp;"-,Bold"Allocation Models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Funding Allocation</a:t>
            </a:r>
            <a:r>
              <a:rPr lang="en-US" baseline="0"/>
              <a:t> % by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31-4876-BB44-03F5B3E605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31-4876-BB44-03F5B3E605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31-4876-BB44-03F5B3E605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531-4876-BB44-03F5B3E605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531-4876-BB44-03F5B3E605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531-4876-BB44-03F5B3E60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'Allocation '!$A$39:$A$44</c:f>
              <c:strCache>
                <c:ptCount val="6"/>
                <c:pt idx="0">
                  <c:v>Crisis Response</c:v>
                </c:pt>
                <c:pt idx="1">
                  <c:v>Prevention</c:v>
                </c:pt>
                <c:pt idx="2">
                  <c:v>Harm Reduction </c:v>
                </c:pt>
                <c:pt idx="3">
                  <c:v>Treatment </c:v>
                </c:pt>
                <c:pt idx="4">
                  <c:v>Recovery</c:v>
                </c:pt>
                <c:pt idx="5">
                  <c:v>Peer Support</c:v>
                </c:pt>
              </c:strCache>
            </c:strRef>
          </c:cat>
          <c:val>
            <c:numRef>
              <c:f>'Allocation '!$C$39:$C$44</c:f>
              <c:numCache>
                <c:formatCode>0.00%</c:formatCode>
                <c:ptCount val="6"/>
                <c:pt idx="0">
                  <c:v>0.12201244570286095</c:v>
                </c:pt>
                <c:pt idx="1">
                  <c:v>9.5453365748931485E-2</c:v>
                </c:pt>
                <c:pt idx="2">
                  <c:v>0.12823145519365325</c:v>
                </c:pt>
                <c:pt idx="3">
                  <c:v>7.4579988410594447E-2</c:v>
                </c:pt>
                <c:pt idx="4">
                  <c:v>0.4521080124862033</c:v>
                </c:pt>
                <c:pt idx="5">
                  <c:v>0.12761473245775645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6-4FA1-BF99-6C1FC303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57149</xdr:rowOff>
    </xdr:from>
    <xdr:to>
      <xdr:col>5</xdr:col>
      <xdr:colOff>485775</xdr:colOff>
      <xdr:row>19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430E66-7256-46F5-BE3C-2A8548074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19</xdr:row>
      <xdr:rowOff>76200</xdr:rowOff>
    </xdr:from>
    <xdr:to>
      <xdr:col>5</xdr:col>
      <xdr:colOff>476250</xdr:colOff>
      <xdr:row>35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51BB41-F020-4C3F-A559-2152E5295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D34D-DA5A-49D3-99D1-20E617DCCBA0}">
  <sheetPr>
    <pageSetUpPr fitToPage="1"/>
  </sheetPr>
  <dimension ref="A1:I46"/>
  <sheetViews>
    <sheetView tabSelected="1" workbookViewId="0">
      <selection activeCell="B53" sqref="B53"/>
    </sheetView>
  </sheetViews>
  <sheetFormatPr defaultRowHeight="14.25"/>
  <cols>
    <col min="1" max="1" width="74.5" customWidth="1"/>
    <col min="2" max="2" width="17" customWidth="1"/>
    <col min="3" max="3" width="17.75" customWidth="1"/>
    <col min="4" max="4" width="20.875" style="24" customWidth="1"/>
    <col min="5" max="5" width="21.625" style="25" bestFit="1" customWidth="1"/>
    <col min="6" max="6" width="27.375" style="10" customWidth="1"/>
    <col min="7" max="7" width="14.75" style="55" bestFit="1" customWidth="1"/>
    <col min="8" max="9" width="12.125" bestFit="1" customWidth="1"/>
  </cols>
  <sheetData>
    <row r="1" spans="1:9" ht="23.25">
      <c r="A1" s="64" t="s">
        <v>25</v>
      </c>
      <c r="B1" s="64"/>
      <c r="C1" s="64"/>
      <c r="D1" s="64"/>
      <c r="E1" s="64"/>
      <c r="F1" s="64"/>
    </row>
    <row r="2" spans="1:9">
      <c r="A2" s="63"/>
      <c r="B2" s="63"/>
      <c r="C2" s="63"/>
      <c r="D2" s="63"/>
      <c r="E2" s="27"/>
      <c r="F2" s="8"/>
    </row>
    <row r="3" spans="1:9" ht="30">
      <c r="A3" s="14" t="s">
        <v>34</v>
      </c>
      <c r="B3" s="5" t="s">
        <v>26</v>
      </c>
      <c r="C3" s="5" t="s">
        <v>29</v>
      </c>
      <c r="D3" s="5" t="s">
        <v>27</v>
      </c>
      <c r="E3" s="28" t="s">
        <v>28</v>
      </c>
      <c r="F3" s="9" t="s">
        <v>1</v>
      </c>
      <c r="G3" s="56"/>
    </row>
    <row r="4" spans="1:9" s="4" customFormat="1" ht="57">
      <c r="A4" s="15" t="s">
        <v>38</v>
      </c>
      <c r="B4" s="16" t="s">
        <v>35</v>
      </c>
      <c r="C4" s="17" t="s">
        <v>72</v>
      </c>
      <c r="D4" s="18" t="s">
        <v>36</v>
      </c>
      <c r="E4" s="19" t="s">
        <v>41</v>
      </c>
      <c r="F4" s="20">
        <v>2111250</v>
      </c>
      <c r="G4" s="56"/>
    </row>
    <row r="5" spans="1:9" s="4" customFormat="1" ht="15">
      <c r="A5" s="3"/>
      <c r="D5" s="6"/>
      <c r="E5" s="7"/>
      <c r="F5" s="11"/>
      <c r="G5" s="56"/>
    </row>
    <row r="6" spans="1:9" ht="30">
      <c r="A6" s="14" t="s">
        <v>37</v>
      </c>
      <c r="B6" s="5" t="s">
        <v>26</v>
      </c>
      <c r="C6" s="5" t="s">
        <v>29</v>
      </c>
      <c r="D6" s="5" t="s">
        <v>27</v>
      </c>
      <c r="E6" s="28" t="s">
        <v>28</v>
      </c>
      <c r="F6" s="9" t="s">
        <v>1</v>
      </c>
      <c r="G6" s="56"/>
    </row>
    <row r="7" spans="1:9" s="4" customFormat="1">
      <c r="A7" s="1" t="s">
        <v>15</v>
      </c>
      <c r="B7" s="1" t="s">
        <v>31</v>
      </c>
      <c r="C7" s="1" t="s">
        <v>17</v>
      </c>
      <c r="D7" s="23" t="s">
        <v>16</v>
      </c>
      <c r="E7" s="26"/>
      <c r="F7" s="12">
        <v>1855130</v>
      </c>
      <c r="G7" s="56"/>
    </row>
    <row r="8" spans="1:9" s="4" customFormat="1">
      <c r="A8" s="1" t="s">
        <v>18</v>
      </c>
      <c r="B8" s="1" t="s">
        <v>31</v>
      </c>
      <c r="C8" s="1" t="s">
        <v>39</v>
      </c>
      <c r="D8" s="23" t="s">
        <v>19</v>
      </c>
      <c r="E8" s="26"/>
      <c r="F8" s="12">
        <v>1980000</v>
      </c>
      <c r="G8" s="56"/>
      <c r="H8" s="29"/>
    </row>
    <row r="9" spans="1:9" s="4" customFormat="1">
      <c r="A9" s="1" t="s">
        <v>40</v>
      </c>
      <c r="B9" s="16" t="s">
        <v>35</v>
      </c>
      <c r="C9" s="1"/>
      <c r="D9" s="18" t="s">
        <v>36</v>
      </c>
      <c r="E9" s="26" t="s">
        <v>42</v>
      </c>
      <c r="F9" s="12">
        <v>400000</v>
      </c>
      <c r="G9" s="56"/>
      <c r="I9" s="29"/>
    </row>
    <row r="10" spans="1:9" s="4" customFormat="1" ht="57">
      <c r="A10" s="30" t="s">
        <v>44</v>
      </c>
      <c r="B10" s="16" t="s">
        <v>35</v>
      </c>
      <c r="C10" s="17" t="s">
        <v>73</v>
      </c>
      <c r="D10" s="18" t="s">
        <v>36</v>
      </c>
      <c r="E10" s="19" t="s">
        <v>43</v>
      </c>
      <c r="F10" s="20">
        <v>990000</v>
      </c>
      <c r="G10" s="56"/>
    </row>
    <row r="11" spans="1:9" s="4" customFormat="1">
      <c r="A11" s="53"/>
      <c r="B11" s="16"/>
      <c r="C11" s="16"/>
      <c r="D11" s="18"/>
      <c r="E11" s="19"/>
      <c r="F11" s="20"/>
      <c r="G11" s="56"/>
    </row>
    <row r="12" spans="1:9" ht="30">
      <c r="A12" s="14" t="s">
        <v>64</v>
      </c>
      <c r="B12" s="5" t="s">
        <v>26</v>
      </c>
      <c r="C12" s="5" t="s">
        <v>29</v>
      </c>
      <c r="D12" s="5" t="s">
        <v>27</v>
      </c>
      <c r="E12" s="28" t="s">
        <v>28</v>
      </c>
      <c r="F12" s="9" t="s">
        <v>1</v>
      </c>
      <c r="G12" s="56"/>
    </row>
    <row r="13" spans="1:9">
      <c r="A13" s="1" t="s">
        <v>9</v>
      </c>
      <c r="B13" s="1" t="s">
        <v>31</v>
      </c>
      <c r="C13" s="1" t="s">
        <v>11</v>
      </c>
      <c r="D13" s="23" t="s">
        <v>10</v>
      </c>
      <c r="E13" s="26"/>
      <c r="F13" s="12">
        <v>670000</v>
      </c>
      <c r="G13" s="56"/>
    </row>
    <row r="14" spans="1:9">
      <c r="A14" s="1" t="s">
        <v>12</v>
      </c>
      <c r="B14" s="1" t="s">
        <v>31</v>
      </c>
      <c r="C14" s="1" t="s">
        <v>14</v>
      </c>
      <c r="D14" s="23" t="s">
        <v>13</v>
      </c>
      <c r="E14" s="26"/>
      <c r="F14" s="12">
        <v>2190470</v>
      </c>
      <c r="G14" s="56"/>
    </row>
    <row r="15" spans="1:9" s="4" customFormat="1" ht="15">
      <c r="A15" s="3"/>
      <c r="D15" s="6"/>
      <c r="E15" s="7"/>
      <c r="F15" s="11"/>
      <c r="G15" s="56"/>
    </row>
    <row r="16" spans="1:9" ht="30">
      <c r="A16" s="14" t="s">
        <v>45</v>
      </c>
      <c r="B16" s="5" t="s">
        <v>26</v>
      </c>
      <c r="C16" s="5" t="s">
        <v>29</v>
      </c>
      <c r="D16" s="5" t="s">
        <v>27</v>
      </c>
      <c r="E16" s="28" t="s">
        <v>28</v>
      </c>
      <c r="F16" s="9" t="s">
        <v>1</v>
      </c>
      <c r="G16" s="56"/>
    </row>
    <row r="17" spans="1:7" s="4" customFormat="1" ht="57">
      <c r="A17" s="35" t="s">
        <v>65</v>
      </c>
      <c r="B17" s="16" t="s">
        <v>35</v>
      </c>
      <c r="C17" s="36" t="s">
        <v>74</v>
      </c>
      <c r="D17" s="37" t="s">
        <v>46</v>
      </c>
      <c r="E17" s="38" t="s">
        <v>47</v>
      </c>
      <c r="F17" s="39">
        <v>760000</v>
      </c>
      <c r="G17" s="56"/>
    </row>
    <row r="18" spans="1:7" s="40" customFormat="1" ht="42.75">
      <c r="A18" s="41" t="s">
        <v>66</v>
      </c>
      <c r="B18" s="16" t="s">
        <v>35</v>
      </c>
      <c r="C18" s="36" t="s">
        <v>48</v>
      </c>
      <c r="D18" s="37" t="s">
        <v>46</v>
      </c>
      <c r="E18" s="38" t="s">
        <v>41</v>
      </c>
      <c r="F18" s="39">
        <f>2008959+20000</f>
        <v>2028959</v>
      </c>
      <c r="G18" s="57"/>
    </row>
    <row r="19" spans="1:7" s="40" customFormat="1">
      <c r="A19" s="1" t="s">
        <v>67</v>
      </c>
      <c r="B19" s="1" t="s">
        <v>31</v>
      </c>
      <c r="C19" s="1" t="s">
        <v>54</v>
      </c>
      <c r="D19" s="23" t="s">
        <v>10</v>
      </c>
      <c r="E19" s="26"/>
      <c r="F19" s="12">
        <v>250000</v>
      </c>
      <c r="G19" s="57"/>
    </row>
    <row r="20" spans="1:7">
      <c r="A20" s="1" t="s">
        <v>68</v>
      </c>
      <c r="B20" s="1" t="s">
        <v>31</v>
      </c>
      <c r="C20" s="1" t="s">
        <v>39</v>
      </c>
      <c r="D20" s="23" t="s">
        <v>23</v>
      </c>
      <c r="E20" s="26"/>
      <c r="F20" s="13" t="s">
        <v>6</v>
      </c>
      <c r="G20" s="56"/>
    </row>
    <row r="21" spans="1:7" s="40" customFormat="1">
      <c r="A21" s="1" t="s">
        <v>69</v>
      </c>
      <c r="B21" s="1" t="s">
        <v>31</v>
      </c>
      <c r="C21" s="1" t="s">
        <v>6</v>
      </c>
      <c r="D21" s="23" t="s">
        <v>6</v>
      </c>
      <c r="E21" s="26" t="s">
        <v>6</v>
      </c>
      <c r="F21" s="13" t="s">
        <v>6</v>
      </c>
      <c r="G21" s="57"/>
    </row>
    <row r="22" spans="1:7" s="40" customFormat="1">
      <c r="A22" s="42"/>
      <c r="B22" s="32"/>
      <c r="C22" s="32"/>
      <c r="D22" s="31"/>
      <c r="E22" s="33"/>
      <c r="F22" s="34"/>
      <c r="G22" s="57"/>
    </row>
    <row r="23" spans="1:7" s="40" customFormat="1" ht="30">
      <c r="A23" s="14" t="s">
        <v>49</v>
      </c>
      <c r="B23" s="5" t="s">
        <v>26</v>
      </c>
      <c r="C23" s="5" t="s">
        <v>29</v>
      </c>
      <c r="D23" s="5" t="s">
        <v>27</v>
      </c>
      <c r="E23" s="28" t="s">
        <v>28</v>
      </c>
      <c r="F23" s="9" t="s">
        <v>1</v>
      </c>
      <c r="G23" s="57"/>
    </row>
    <row r="24" spans="1:7" s="40" customFormat="1">
      <c r="A24" s="1" t="s">
        <v>20</v>
      </c>
      <c r="B24" s="1" t="s">
        <v>31</v>
      </c>
      <c r="C24" s="1" t="s">
        <v>39</v>
      </c>
      <c r="D24" s="23" t="s">
        <v>21</v>
      </c>
      <c r="E24" s="26"/>
      <c r="F24" s="12">
        <v>5000000</v>
      </c>
      <c r="G24" s="57"/>
    </row>
    <row r="25" spans="1:7" s="40" customFormat="1">
      <c r="A25" s="2"/>
      <c r="B25" s="1" t="s">
        <v>31</v>
      </c>
      <c r="C25" s="1" t="s">
        <v>39</v>
      </c>
      <c r="D25" s="23" t="s">
        <v>8</v>
      </c>
      <c r="E25" s="26"/>
      <c r="F25" s="12">
        <v>1500000</v>
      </c>
      <c r="G25" s="57"/>
    </row>
    <row r="26" spans="1:7">
      <c r="A26" s="1" t="s">
        <v>22</v>
      </c>
      <c r="B26" s="16" t="s">
        <v>31</v>
      </c>
      <c r="C26" s="16" t="s">
        <v>50</v>
      </c>
      <c r="D26" s="18" t="s">
        <v>23</v>
      </c>
      <c r="E26" s="19"/>
      <c r="F26" s="12">
        <v>3725000</v>
      </c>
      <c r="G26" s="56"/>
    </row>
    <row r="27" spans="1:7" s="40" customFormat="1" ht="57">
      <c r="A27" s="41" t="s">
        <v>51</v>
      </c>
      <c r="B27" s="16" t="s">
        <v>35</v>
      </c>
      <c r="C27" s="36" t="s">
        <v>75</v>
      </c>
      <c r="D27" s="37" t="s">
        <v>46</v>
      </c>
      <c r="E27" s="38"/>
      <c r="F27" s="39">
        <v>8197337.4500000002</v>
      </c>
      <c r="G27" s="57"/>
    </row>
    <row r="28" spans="1:7" s="40" customFormat="1">
      <c r="A28" s="42"/>
      <c r="B28" s="32"/>
      <c r="C28" s="32"/>
      <c r="D28" s="31"/>
      <c r="E28" s="33"/>
      <c r="F28" s="34"/>
      <c r="G28" s="57"/>
    </row>
    <row r="29" spans="1:7" s="40" customFormat="1" ht="30">
      <c r="A29" s="14" t="s">
        <v>52</v>
      </c>
      <c r="B29" s="43" t="s">
        <v>26</v>
      </c>
      <c r="C29" s="43" t="s">
        <v>29</v>
      </c>
      <c r="D29" s="43" t="s">
        <v>27</v>
      </c>
      <c r="E29" s="44" t="s">
        <v>28</v>
      </c>
      <c r="F29" s="45" t="s">
        <v>1</v>
      </c>
      <c r="G29" s="57"/>
    </row>
    <row r="30" spans="1:7" s="40" customFormat="1">
      <c r="A30" s="1" t="s">
        <v>24</v>
      </c>
      <c r="B30" s="16" t="s">
        <v>31</v>
      </c>
      <c r="C30" s="16" t="s">
        <v>39</v>
      </c>
      <c r="D30" s="18" t="s">
        <v>23</v>
      </c>
      <c r="E30" s="19"/>
      <c r="F30" s="12">
        <v>1500000</v>
      </c>
      <c r="G30" s="57"/>
    </row>
    <row r="31" spans="1:7" s="4" customFormat="1" ht="28.5">
      <c r="A31" s="41" t="s">
        <v>53</v>
      </c>
      <c r="B31" s="16" t="s">
        <v>35</v>
      </c>
      <c r="C31" s="36"/>
      <c r="D31" s="37" t="s">
        <v>46</v>
      </c>
      <c r="E31" s="38" t="s">
        <v>42</v>
      </c>
      <c r="F31" s="39">
        <v>3700000</v>
      </c>
      <c r="G31" s="56"/>
    </row>
    <row r="32" spans="1:7">
      <c r="A32" s="42"/>
      <c r="B32" s="32"/>
      <c r="C32" s="32"/>
      <c r="D32" s="31"/>
      <c r="E32" s="33"/>
      <c r="F32" s="34"/>
      <c r="G32" s="56"/>
    </row>
    <row r="33" spans="1:7" s="40" customFormat="1" ht="30">
      <c r="A33" s="14" t="s">
        <v>55</v>
      </c>
      <c r="B33" s="43" t="s">
        <v>26</v>
      </c>
      <c r="C33" s="43" t="s">
        <v>29</v>
      </c>
      <c r="D33" s="43" t="s">
        <v>27</v>
      </c>
      <c r="E33" s="44" t="s">
        <v>28</v>
      </c>
      <c r="F33" s="45" t="s">
        <v>1</v>
      </c>
      <c r="G33" s="57"/>
    </row>
    <row r="34" spans="1:7" ht="14.25" customHeight="1">
      <c r="A34" s="1" t="s">
        <v>2</v>
      </c>
      <c r="B34" s="1" t="s">
        <v>30</v>
      </c>
      <c r="C34" s="1" t="s">
        <v>32</v>
      </c>
      <c r="D34" s="23" t="s">
        <v>3</v>
      </c>
      <c r="E34" s="26"/>
      <c r="F34" s="13">
        <v>1335000</v>
      </c>
      <c r="G34" s="56"/>
    </row>
    <row r="35" spans="1:7" ht="14.25" customHeight="1">
      <c r="A35" s="1" t="s">
        <v>4</v>
      </c>
      <c r="B35" s="1" t="s">
        <v>31</v>
      </c>
      <c r="C35" s="1" t="s">
        <v>33</v>
      </c>
      <c r="D35" s="23" t="s">
        <v>5</v>
      </c>
      <c r="E35" s="26"/>
      <c r="F35" s="13" t="s">
        <v>6</v>
      </c>
      <c r="G35" s="56"/>
    </row>
    <row r="36" spans="1:7" ht="14.25" customHeight="1">
      <c r="A36" s="1" t="s">
        <v>7</v>
      </c>
      <c r="B36" s="1" t="s">
        <v>31</v>
      </c>
      <c r="C36" s="1" t="s">
        <v>33</v>
      </c>
      <c r="D36" s="23" t="s">
        <v>8</v>
      </c>
      <c r="E36" s="26"/>
      <c r="F36" s="12">
        <v>17000</v>
      </c>
      <c r="G36" s="56"/>
    </row>
    <row r="37" spans="1:7" ht="28.5">
      <c r="A37" s="17" t="s">
        <v>58</v>
      </c>
      <c r="B37" s="16" t="s">
        <v>35</v>
      </c>
      <c r="C37" s="16" t="s">
        <v>33</v>
      </c>
      <c r="D37" s="23" t="s">
        <v>46</v>
      </c>
      <c r="E37" s="26" t="s">
        <v>47</v>
      </c>
      <c r="F37" s="13">
        <v>300000</v>
      </c>
      <c r="G37" s="56"/>
    </row>
    <row r="38" spans="1:7" ht="14.25" customHeight="1">
      <c r="A38" s="16" t="s">
        <v>56</v>
      </c>
      <c r="B38" s="16" t="s">
        <v>35</v>
      </c>
      <c r="C38" s="16" t="s">
        <v>57</v>
      </c>
      <c r="D38" s="23" t="s">
        <v>46</v>
      </c>
      <c r="E38" s="26" t="s">
        <v>47</v>
      </c>
      <c r="F38" s="12">
        <v>175000</v>
      </c>
      <c r="G38" s="56"/>
    </row>
    <row r="39" spans="1:7" ht="14.25" customHeight="1">
      <c r="A39" s="21"/>
      <c r="B39" s="21"/>
      <c r="C39" s="21"/>
      <c r="D39" s="46"/>
      <c r="E39" s="47"/>
      <c r="F39" s="22"/>
      <c r="G39" s="56"/>
    </row>
    <row r="40" spans="1:7" s="40" customFormat="1" ht="30">
      <c r="A40" s="14" t="s">
        <v>59</v>
      </c>
      <c r="B40" s="43" t="s">
        <v>26</v>
      </c>
      <c r="C40" s="43" t="s">
        <v>29</v>
      </c>
      <c r="D40" s="43" t="s">
        <v>27</v>
      </c>
      <c r="E40" s="44" t="s">
        <v>28</v>
      </c>
      <c r="F40" s="45" t="s">
        <v>1</v>
      </c>
      <c r="G40" s="57"/>
    </row>
    <row r="41" spans="1:7" ht="28.5">
      <c r="A41" s="48" t="s">
        <v>70</v>
      </c>
      <c r="B41" s="16" t="s">
        <v>35</v>
      </c>
      <c r="C41" s="16" t="s">
        <v>33</v>
      </c>
      <c r="D41" s="23" t="s">
        <v>46</v>
      </c>
      <c r="E41" s="26" t="s">
        <v>47</v>
      </c>
      <c r="F41" s="12">
        <v>1300000</v>
      </c>
      <c r="G41" s="56"/>
    </row>
    <row r="42" spans="1:7" ht="28.5">
      <c r="A42" s="48" t="s">
        <v>60</v>
      </c>
      <c r="B42" s="16" t="s">
        <v>35</v>
      </c>
      <c r="C42" s="16" t="s">
        <v>61</v>
      </c>
      <c r="D42" s="23" t="s">
        <v>46</v>
      </c>
      <c r="E42" s="26" t="s">
        <v>47</v>
      </c>
      <c r="F42" s="12">
        <v>762500</v>
      </c>
      <c r="G42" s="56"/>
    </row>
    <row r="43" spans="1:7" ht="15" thickBot="1">
      <c r="A43" s="54" t="s">
        <v>71</v>
      </c>
      <c r="G43" s="56"/>
    </row>
    <row r="44" spans="1:7" ht="15">
      <c r="E44" s="49" t="s">
        <v>62</v>
      </c>
      <c r="F44" s="50">
        <f>SUM(F7+F8+F13+F14+F19+F24+F25+F26+F30+F34+F36)</f>
        <v>20022600</v>
      </c>
      <c r="G44" s="56"/>
    </row>
    <row r="45" spans="1:7" ht="15.75" thickBot="1">
      <c r="E45" s="51" t="s">
        <v>63</v>
      </c>
      <c r="F45" s="52">
        <f>SUM(F4+F9+F10+F17+F18+F27+F31+F37+F38+F41+F42)</f>
        <v>20725046.449999999</v>
      </c>
      <c r="G45" s="56"/>
    </row>
    <row r="46" spans="1:7">
      <c r="G46" s="56"/>
    </row>
  </sheetData>
  <mergeCells count="2">
    <mergeCell ref="A2:D2"/>
    <mergeCell ref="A1:F1"/>
  </mergeCells>
  <dataValidations xWindow="1791" yWindow="329" count="3">
    <dataValidation allowBlank="1" showInputMessage="1" showErrorMessage="1" prompt="Title of this worksheet is in this cell" sqref="A1" xr:uid="{92E55672-43A1-4D76-820B-097429851160}"/>
    <dataValidation allowBlank="1" showInputMessage="1" showErrorMessage="1" prompt="Enter Owner name in this column under this heading" sqref="B3 B6 B16 B40 B19:B26 B28:B30 B32:B33 B12" xr:uid="{9792AB4D-7403-419C-B4D6-0195EDD574D4}"/>
    <dataValidation allowBlank="1" showInputMessage="1" showErrorMessage="1" prompt="Enter Completion Date in this column under this heading" sqref="C3:F3 C6:F6 C16:F33 C40:F40 C12:F12" xr:uid="{464D9850-2D7D-478E-8770-DD6C2D3441F5}"/>
  </dataValidation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2B01-5912-4F08-83BF-6A668D77AD83}">
  <sheetPr>
    <pageSetUpPr fitToPage="1"/>
  </sheetPr>
  <dimension ref="A1:H33"/>
  <sheetViews>
    <sheetView topLeftCell="A11" workbookViewId="0">
      <selection activeCell="A40" sqref="A40"/>
    </sheetView>
  </sheetViews>
  <sheetFormatPr defaultRowHeight="14.25"/>
  <cols>
    <col min="1" max="1" width="74.5" customWidth="1"/>
    <col min="2" max="2" width="17" customWidth="1"/>
    <col min="3" max="3" width="17.75" customWidth="1"/>
    <col min="4" max="4" width="18.25" style="24" customWidth="1"/>
    <col min="5" max="5" width="17.75" style="25" customWidth="1"/>
    <col min="6" max="6" width="27.375" style="10" customWidth="1"/>
    <col min="8" max="9" width="12.125" bestFit="1" customWidth="1"/>
  </cols>
  <sheetData>
    <row r="1" spans="1:8" ht="23.25">
      <c r="A1" s="64" t="s">
        <v>0</v>
      </c>
      <c r="B1" s="64"/>
      <c r="C1" s="64"/>
      <c r="D1" s="64"/>
      <c r="E1" s="64"/>
      <c r="F1" s="64"/>
    </row>
    <row r="2" spans="1:8">
      <c r="A2" s="63"/>
      <c r="B2" s="63"/>
      <c r="C2" s="63"/>
      <c r="D2" s="63"/>
      <c r="E2" s="27"/>
      <c r="F2" s="8"/>
    </row>
    <row r="3" spans="1:8" ht="30">
      <c r="A3" s="14" t="s">
        <v>34</v>
      </c>
      <c r="B3" s="5" t="s">
        <v>26</v>
      </c>
      <c r="C3" s="5" t="s">
        <v>29</v>
      </c>
      <c r="D3" s="5" t="s">
        <v>27</v>
      </c>
      <c r="E3" s="28" t="s">
        <v>28</v>
      </c>
      <c r="F3" s="9" t="s">
        <v>1</v>
      </c>
    </row>
    <row r="4" spans="1:8" s="4" customFormat="1" ht="15">
      <c r="A4" s="3"/>
      <c r="D4" s="6"/>
      <c r="E4" s="7"/>
      <c r="F4" s="11"/>
    </row>
    <row r="5" spans="1:8" ht="30">
      <c r="A5" s="14" t="s">
        <v>37</v>
      </c>
      <c r="B5" s="5" t="s">
        <v>26</v>
      </c>
      <c r="C5" s="5" t="s">
        <v>29</v>
      </c>
      <c r="D5" s="5" t="s">
        <v>27</v>
      </c>
      <c r="E5" s="28" t="s">
        <v>28</v>
      </c>
      <c r="F5" s="9" t="s">
        <v>1</v>
      </c>
    </row>
    <row r="6" spans="1:8" s="4" customFormat="1">
      <c r="A6" s="1" t="s">
        <v>15</v>
      </c>
      <c r="B6" s="1" t="s">
        <v>31</v>
      </c>
      <c r="C6" s="1" t="s">
        <v>17</v>
      </c>
      <c r="D6" s="23" t="s">
        <v>16</v>
      </c>
      <c r="E6" s="26"/>
      <c r="F6" s="12">
        <v>1855130</v>
      </c>
    </row>
    <row r="7" spans="1:8" s="4" customFormat="1">
      <c r="A7" s="1" t="s">
        <v>18</v>
      </c>
      <c r="B7" s="1" t="s">
        <v>31</v>
      </c>
      <c r="C7" s="1" t="s">
        <v>39</v>
      </c>
      <c r="D7" s="23" t="s">
        <v>19</v>
      </c>
      <c r="E7" s="26"/>
      <c r="F7" s="12">
        <v>1980000</v>
      </c>
      <c r="H7" s="29"/>
    </row>
    <row r="8" spans="1:8" s="4" customFormat="1">
      <c r="A8" s="53"/>
      <c r="B8" s="16"/>
      <c r="C8" s="16"/>
      <c r="D8" s="18"/>
      <c r="E8" s="19"/>
      <c r="F8" s="20"/>
    </row>
    <row r="9" spans="1:8" ht="30">
      <c r="A9" s="14" t="s">
        <v>64</v>
      </c>
      <c r="B9" s="5" t="s">
        <v>26</v>
      </c>
      <c r="C9" s="5" t="s">
        <v>29</v>
      </c>
      <c r="D9" s="5" t="s">
        <v>27</v>
      </c>
      <c r="E9" s="28" t="s">
        <v>28</v>
      </c>
      <c r="F9" s="9" t="s">
        <v>1</v>
      </c>
    </row>
    <row r="10" spans="1:8">
      <c r="A10" s="1" t="s">
        <v>9</v>
      </c>
      <c r="B10" s="1" t="s">
        <v>31</v>
      </c>
      <c r="C10" s="1" t="s">
        <v>11</v>
      </c>
      <c r="D10" s="23" t="s">
        <v>10</v>
      </c>
      <c r="E10" s="26"/>
      <c r="F10" s="12">
        <v>670000</v>
      </c>
    </row>
    <row r="11" spans="1:8">
      <c r="A11" s="1" t="s">
        <v>12</v>
      </c>
      <c r="B11" s="1" t="s">
        <v>31</v>
      </c>
      <c r="C11" s="1" t="s">
        <v>14</v>
      </c>
      <c r="D11" s="23" t="s">
        <v>13</v>
      </c>
      <c r="E11" s="26"/>
      <c r="F11" s="12">
        <v>2190470</v>
      </c>
    </row>
    <row r="12" spans="1:8" s="4" customFormat="1" ht="15">
      <c r="A12" s="3"/>
      <c r="D12" s="6"/>
      <c r="E12" s="7"/>
      <c r="F12" s="11"/>
    </row>
    <row r="13" spans="1:8" ht="30">
      <c r="A13" s="14" t="s">
        <v>45</v>
      </c>
      <c r="B13" s="5" t="s">
        <v>26</v>
      </c>
      <c r="C13" s="5" t="s">
        <v>29</v>
      </c>
      <c r="D13" s="5" t="s">
        <v>27</v>
      </c>
      <c r="E13" s="28" t="s">
        <v>28</v>
      </c>
      <c r="F13" s="9" t="s">
        <v>1</v>
      </c>
    </row>
    <row r="14" spans="1:8" s="40" customFormat="1">
      <c r="A14" s="1" t="s">
        <v>67</v>
      </c>
      <c r="B14" s="1" t="s">
        <v>31</v>
      </c>
      <c r="C14" s="1" t="s">
        <v>54</v>
      </c>
      <c r="D14" s="23" t="s">
        <v>10</v>
      </c>
      <c r="E14" s="26"/>
      <c r="F14" s="12">
        <v>250000</v>
      </c>
    </row>
    <row r="15" spans="1:8">
      <c r="A15" s="1" t="s">
        <v>68</v>
      </c>
      <c r="B15" s="1" t="s">
        <v>31</v>
      </c>
      <c r="C15" s="1" t="s">
        <v>39</v>
      </c>
      <c r="D15" s="23" t="s">
        <v>23</v>
      </c>
      <c r="E15" s="26"/>
      <c r="F15" s="13" t="s">
        <v>6</v>
      </c>
    </row>
    <row r="16" spans="1:8" s="40" customFormat="1">
      <c r="A16" s="1" t="s">
        <v>69</v>
      </c>
      <c r="B16" s="1" t="s">
        <v>31</v>
      </c>
      <c r="C16" s="1" t="s">
        <v>6</v>
      </c>
      <c r="D16" s="23" t="s">
        <v>6</v>
      </c>
      <c r="E16" s="26" t="s">
        <v>6</v>
      </c>
      <c r="F16" s="13" t="s">
        <v>6</v>
      </c>
    </row>
    <row r="17" spans="1:6" s="40" customFormat="1">
      <c r="A17" s="42"/>
      <c r="B17" s="32"/>
      <c r="C17" s="32"/>
      <c r="D17" s="31"/>
      <c r="E17" s="33"/>
      <c r="F17" s="34"/>
    </row>
    <row r="18" spans="1:6" s="40" customFormat="1" ht="30">
      <c r="A18" s="14" t="s">
        <v>49</v>
      </c>
      <c r="B18" s="5" t="s">
        <v>26</v>
      </c>
      <c r="C18" s="5" t="s">
        <v>29</v>
      </c>
      <c r="D18" s="5" t="s">
        <v>27</v>
      </c>
      <c r="E18" s="28" t="s">
        <v>28</v>
      </c>
      <c r="F18" s="9" t="s">
        <v>1</v>
      </c>
    </row>
    <row r="19" spans="1:6" s="40" customFormat="1">
      <c r="A19" s="1" t="s">
        <v>20</v>
      </c>
      <c r="B19" s="1" t="s">
        <v>31</v>
      </c>
      <c r="C19" s="1" t="s">
        <v>39</v>
      </c>
      <c r="D19" s="23" t="s">
        <v>21</v>
      </c>
      <c r="E19" s="26"/>
      <c r="F19" s="12">
        <v>5000000</v>
      </c>
    </row>
    <row r="20" spans="1:6" s="40" customFormat="1">
      <c r="A20" s="2"/>
      <c r="B20" s="1" t="s">
        <v>31</v>
      </c>
      <c r="C20" s="1" t="s">
        <v>39</v>
      </c>
      <c r="D20" s="23" t="s">
        <v>8</v>
      </c>
      <c r="E20" s="26"/>
      <c r="F20" s="12">
        <v>1500000</v>
      </c>
    </row>
    <row r="21" spans="1:6">
      <c r="A21" s="1" t="s">
        <v>22</v>
      </c>
      <c r="B21" s="16" t="s">
        <v>31</v>
      </c>
      <c r="C21" s="16" t="s">
        <v>50</v>
      </c>
      <c r="D21" s="18" t="s">
        <v>23</v>
      </c>
      <c r="E21" s="19"/>
      <c r="F21" s="12">
        <v>150000</v>
      </c>
    </row>
    <row r="22" spans="1:6" s="40" customFormat="1">
      <c r="A22" s="42"/>
      <c r="B22" s="32"/>
      <c r="C22" s="32"/>
      <c r="D22" s="31"/>
      <c r="E22" s="33"/>
      <c r="F22" s="34"/>
    </row>
    <row r="23" spans="1:6" s="40" customFormat="1" ht="30">
      <c r="A23" s="14" t="s">
        <v>52</v>
      </c>
      <c r="B23" s="43" t="s">
        <v>26</v>
      </c>
      <c r="C23" s="43" t="s">
        <v>29</v>
      </c>
      <c r="D23" s="43" t="s">
        <v>27</v>
      </c>
      <c r="E23" s="44" t="s">
        <v>28</v>
      </c>
      <c r="F23" s="45" t="s">
        <v>1</v>
      </c>
    </row>
    <row r="24" spans="1:6" s="40" customFormat="1">
      <c r="A24" s="1" t="s">
        <v>24</v>
      </c>
      <c r="B24" s="16" t="s">
        <v>31</v>
      </c>
      <c r="C24" s="16" t="s">
        <v>39</v>
      </c>
      <c r="D24" s="18" t="s">
        <v>23</v>
      </c>
      <c r="E24" s="19"/>
      <c r="F24" s="12">
        <v>1500000</v>
      </c>
    </row>
    <row r="25" spans="1:6">
      <c r="A25" s="42"/>
      <c r="B25" s="32"/>
      <c r="C25" s="32"/>
      <c r="D25" s="31"/>
      <c r="E25" s="33"/>
      <c r="F25" s="34"/>
    </row>
    <row r="26" spans="1:6" s="40" customFormat="1" ht="30">
      <c r="A26" s="14" t="s">
        <v>55</v>
      </c>
      <c r="B26" s="43" t="s">
        <v>26</v>
      </c>
      <c r="C26" s="43" t="s">
        <v>29</v>
      </c>
      <c r="D26" s="43" t="s">
        <v>27</v>
      </c>
      <c r="E26" s="44" t="s">
        <v>28</v>
      </c>
      <c r="F26" s="45" t="s">
        <v>1</v>
      </c>
    </row>
    <row r="27" spans="1:6" ht="14.25" customHeight="1">
      <c r="A27" s="1" t="s">
        <v>2</v>
      </c>
      <c r="B27" s="1" t="s">
        <v>30</v>
      </c>
      <c r="C27" s="1" t="s">
        <v>32</v>
      </c>
      <c r="D27" s="23" t="s">
        <v>3</v>
      </c>
      <c r="E27" s="26"/>
      <c r="F27" s="13">
        <v>1335000</v>
      </c>
    </row>
    <row r="28" spans="1:6" ht="14.25" customHeight="1">
      <c r="A28" s="1" t="s">
        <v>4</v>
      </c>
      <c r="B28" s="1" t="s">
        <v>31</v>
      </c>
      <c r="C28" s="1" t="s">
        <v>33</v>
      </c>
      <c r="D28" s="23" t="s">
        <v>5</v>
      </c>
      <c r="E28" s="26"/>
      <c r="F28" s="13" t="s">
        <v>6</v>
      </c>
    </row>
    <row r="29" spans="1:6" ht="14.25" customHeight="1">
      <c r="A29" s="1" t="s">
        <v>7</v>
      </c>
      <c r="B29" s="1" t="s">
        <v>31</v>
      </c>
      <c r="C29" s="1" t="s">
        <v>33</v>
      </c>
      <c r="D29" s="23" t="s">
        <v>8</v>
      </c>
      <c r="E29" s="26"/>
      <c r="F29" s="12">
        <v>17000</v>
      </c>
    </row>
    <row r="30" spans="1:6" ht="14.25" customHeight="1">
      <c r="A30" s="21"/>
      <c r="B30" s="21"/>
      <c r="C30" s="21"/>
      <c r="D30" s="46"/>
      <c r="E30" s="47"/>
      <c r="F30" s="22"/>
    </row>
    <row r="31" spans="1:6" s="40" customFormat="1" ht="30">
      <c r="A31" s="14" t="s">
        <v>59</v>
      </c>
      <c r="B31" s="43" t="s">
        <v>26</v>
      </c>
      <c r="C31" s="43" t="s">
        <v>29</v>
      </c>
      <c r="D31" s="43" t="s">
        <v>27</v>
      </c>
      <c r="E31" s="44" t="s">
        <v>28</v>
      </c>
      <c r="F31" s="45" t="s">
        <v>1</v>
      </c>
    </row>
    <row r="32" spans="1:6" ht="15" thickBot="1">
      <c r="A32" s="54" t="s">
        <v>71</v>
      </c>
    </row>
    <row r="33" spans="5:6" ht="15">
      <c r="E33" s="49" t="s">
        <v>62</v>
      </c>
      <c r="F33" s="50">
        <f>SUM(F6+F7+F10+F11+F14+F19+F20+F21+F24+F27+F29)</f>
        <v>16447600</v>
      </c>
    </row>
  </sheetData>
  <mergeCells count="2">
    <mergeCell ref="A1:F1"/>
    <mergeCell ref="A2:D2"/>
  </mergeCells>
  <dataValidations count="3">
    <dataValidation allowBlank="1" showInputMessage="1" showErrorMessage="1" prompt="Enter Completion Date in this column under this heading" sqref="C3:F3 C5:F5 C31:F31 C9:F9 C13:F26" xr:uid="{9EB2356B-69FD-464F-A226-E0D169DB660D}"/>
    <dataValidation allowBlank="1" showInputMessage="1" showErrorMessage="1" prompt="Enter Owner name in this column under this heading" sqref="B3 B5 B13 B31 B14:B21 B22:B24 B25:B26 B9" xr:uid="{F19DE84E-86EC-461D-9A99-CF118542D80D}"/>
    <dataValidation allowBlank="1" showInputMessage="1" showErrorMessage="1" prompt="Title of this worksheet is in this cell" sqref="A1" xr:uid="{F9B8B900-0A53-4C0D-8DE1-D520E06F92D3}"/>
  </dataValidation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8E9A-EAD2-4DE2-9138-13332A4C7777}">
  <sheetPr>
    <pageSetUpPr fitToPage="1"/>
  </sheetPr>
  <dimension ref="A1:I30"/>
  <sheetViews>
    <sheetView workbookViewId="0">
      <selection activeCell="A20" sqref="A20"/>
    </sheetView>
  </sheetViews>
  <sheetFormatPr defaultRowHeight="14.25"/>
  <cols>
    <col min="1" max="1" width="74.5" customWidth="1"/>
    <col min="2" max="2" width="17" customWidth="1"/>
    <col min="3" max="3" width="17.75" customWidth="1"/>
    <col min="4" max="4" width="18.25" style="24" customWidth="1"/>
    <col min="5" max="5" width="17.75" style="25" customWidth="1"/>
    <col min="6" max="6" width="27.375" style="10" customWidth="1"/>
    <col min="8" max="9" width="12.125" bestFit="1" customWidth="1"/>
  </cols>
  <sheetData>
    <row r="1" spans="1:9" ht="23.25">
      <c r="A1" s="64" t="s">
        <v>76</v>
      </c>
      <c r="B1" s="64"/>
      <c r="C1" s="64"/>
      <c r="D1" s="64"/>
      <c r="E1" s="64"/>
      <c r="F1" s="64"/>
    </row>
    <row r="2" spans="1:9">
      <c r="A2" s="63"/>
      <c r="B2" s="63"/>
      <c r="C2" s="63"/>
      <c r="D2" s="63"/>
      <c r="E2" s="27"/>
      <c r="F2" s="8"/>
    </row>
    <row r="3" spans="1:9" ht="30">
      <c r="A3" s="14" t="s">
        <v>34</v>
      </c>
      <c r="B3" s="5" t="s">
        <v>26</v>
      </c>
      <c r="C3" s="5" t="s">
        <v>29</v>
      </c>
      <c r="D3" s="5" t="s">
        <v>27</v>
      </c>
      <c r="E3" s="28" t="s">
        <v>28</v>
      </c>
      <c r="F3" s="9" t="s">
        <v>1</v>
      </c>
    </row>
    <row r="4" spans="1:9" s="4" customFormat="1" ht="57">
      <c r="A4" s="15" t="s">
        <v>38</v>
      </c>
      <c r="B4" s="16" t="s">
        <v>35</v>
      </c>
      <c r="C4" s="17" t="s">
        <v>72</v>
      </c>
      <c r="D4" s="18" t="s">
        <v>36</v>
      </c>
      <c r="E4" s="19" t="s">
        <v>41</v>
      </c>
      <c r="F4" s="20">
        <v>2111250</v>
      </c>
    </row>
    <row r="5" spans="1:9" s="4" customFormat="1" ht="15">
      <c r="A5" s="3"/>
      <c r="D5" s="6"/>
      <c r="E5" s="7"/>
      <c r="F5" s="11"/>
    </row>
    <row r="6" spans="1:9" ht="30">
      <c r="A6" s="14" t="s">
        <v>37</v>
      </c>
      <c r="B6" s="5" t="s">
        <v>26</v>
      </c>
      <c r="C6" s="5" t="s">
        <v>29</v>
      </c>
      <c r="D6" s="5" t="s">
        <v>27</v>
      </c>
      <c r="E6" s="28" t="s">
        <v>28</v>
      </c>
      <c r="F6" s="9" t="s">
        <v>1</v>
      </c>
    </row>
    <row r="7" spans="1:9" s="4" customFormat="1">
      <c r="A7" s="1" t="s">
        <v>40</v>
      </c>
      <c r="B7" s="16" t="s">
        <v>35</v>
      </c>
      <c r="C7" s="1"/>
      <c r="D7" s="18" t="s">
        <v>36</v>
      </c>
      <c r="E7" s="26" t="s">
        <v>42</v>
      </c>
      <c r="F7" s="12">
        <v>400000</v>
      </c>
      <c r="I7" s="29"/>
    </row>
    <row r="8" spans="1:9" s="4" customFormat="1" ht="57">
      <c r="A8" s="30" t="s">
        <v>44</v>
      </c>
      <c r="B8" s="16" t="s">
        <v>35</v>
      </c>
      <c r="C8" s="17" t="s">
        <v>73</v>
      </c>
      <c r="D8" s="18" t="s">
        <v>36</v>
      </c>
      <c r="E8" s="19" t="s">
        <v>43</v>
      </c>
      <c r="F8" s="20">
        <v>990000</v>
      </c>
    </row>
    <row r="9" spans="1:9" s="4" customFormat="1">
      <c r="A9" s="53"/>
      <c r="B9" s="16"/>
      <c r="C9" s="16"/>
      <c r="D9" s="18"/>
      <c r="E9" s="19"/>
      <c r="F9" s="20"/>
    </row>
    <row r="10" spans="1:9" ht="30">
      <c r="A10" s="14" t="s">
        <v>64</v>
      </c>
      <c r="B10" s="5" t="s">
        <v>26</v>
      </c>
      <c r="C10" s="5" t="s">
        <v>29</v>
      </c>
      <c r="D10" s="5" t="s">
        <v>27</v>
      </c>
      <c r="E10" s="28" t="s">
        <v>28</v>
      </c>
      <c r="F10" s="9" t="s">
        <v>1</v>
      </c>
    </row>
    <row r="11" spans="1:9" s="4" customFormat="1" ht="15">
      <c r="A11" s="3"/>
      <c r="D11" s="6"/>
      <c r="E11" s="7"/>
      <c r="F11" s="11"/>
    </row>
    <row r="12" spans="1:9" ht="30">
      <c r="A12" s="14" t="s">
        <v>45</v>
      </c>
      <c r="B12" s="5" t="s">
        <v>26</v>
      </c>
      <c r="C12" s="5" t="s">
        <v>29</v>
      </c>
      <c r="D12" s="5" t="s">
        <v>27</v>
      </c>
      <c r="E12" s="28" t="s">
        <v>28</v>
      </c>
      <c r="F12" s="9" t="s">
        <v>1</v>
      </c>
    </row>
    <row r="13" spans="1:9" s="4" customFormat="1" ht="57">
      <c r="A13" s="35" t="s">
        <v>65</v>
      </c>
      <c r="B13" s="16" t="s">
        <v>35</v>
      </c>
      <c r="C13" s="36" t="s">
        <v>74</v>
      </c>
      <c r="D13" s="37" t="s">
        <v>46</v>
      </c>
      <c r="E13" s="38" t="s">
        <v>47</v>
      </c>
      <c r="F13" s="39">
        <v>760000</v>
      </c>
    </row>
    <row r="14" spans="1:9" s="40" customFormat="1" ht="42.75">
      <c r="A14" s="41" t="s">
        <v>66</v>
      </c>
      <c r="B14" s="16" t="s">
        <v>35</v>
      </c>
      <c r="C14" s="36" t="s">
        <v>48</v>
      </c>
      <c r="D14" s="37" t="s">
        <v>46</v>
      </c>
      <c r="E14" s="38" t="s">
        <v>41</v>
      </c>
      <c r="F14" s="39">
        <f>2008959+20000</f>
        <v>2028959</v>
      </c>
    </row>
    <row r="15" spans="1:9" s="40" customFormat="1">
      <c r="A15" s="42"/>
      <c r="B15" s="32"/>
      <c r="C15" s="32"/>
      <c r="D15" s="31"/>
      <c r="E15" s="33"/>
      <c r="F15" s="34"/>
    </row>
    <row r="16" spans="1:9" s="40" customFormat="1" ht="30">
      <c r="A16" s="14" t="s">
        <v>49</v>
      </c>
      <c r="B16" s="5" t="s">
        <v>26</v>
      </c>
      <c r="C16" s="5" t="s">
        <v>29</v>
      </c>
      <c r="D16" s="5" t="s">
        <v>27</v>
      </c>
      <c r="E16" s="28" t="s">
        <v>28</v>
      </c>
      <c r="F16" s="9" t="s">
        <v>1</v>
      </c>
    </row>
    <row r="17" spans="1:6" s="40" customFormat="1" ht="57">
      <c r="A17" s="41" t="s">
        <v>51</v>
      </c>
      <c r="B17" s="16" t="s">
        <v>35</v>
      </c>
      <c r="C17" s="36" t="s">
        <v>75</v>
      </c>
      <c r="D17" s="37" t="s">
        <v>46</v>
      </c>
      <c r="E17" s="38"/>
      <c r="F17" s="39">
        <v>8197337.4500000002</v>
      </c>
    </row>
    <row r="18" spans="1:6" s="40" customFormat="1">
      <c r="A18" s="42"/>
      <c r="B18" s="32"/>
      <c r="C18" s="32"/>
      <c r="D18" s="31"/>
      <c r="E18" s="33"/>
      <c r="F18" s="34"/>
    </row>
    <row r="19" spans="1:6" s="40" customFormat="1" ht="30">
      <c r="A19" s="14" t="s">
        <v>52</v>
      </c>
      <c r="B19" s="43" t="s">
        <v>26</v>
      </c>
      <c r="C19" s="43" t="s">
        <v>29</v>
      </c>
      <c r="D19" s="43" t="s">
        <v>27</v>
      </c>
      <c r="E19" s="44" t="s">
        <v>28</v>
      </c>
      <c r="F19" s="45" t="s">
        <v>1</v>
      </c>
    </row>
    <row r="20" spans="1:6" s="4" customFormat="1" ht="28.5">
      <c r="A20" s="41" t="s">
        <v>53</v>
      </c>
      <c r="B20" s="16" t="s">
        <v>35</v>
      </c>
      <c r="C20" s="36"/>
      <c r="D20" s="37" t="s">
        <v>46</v>
      </c>
      <c r="E20" s="38" t="s">
        <v>42</v>
      </c>
      <c r="F20" s="39">
        <v>3700000</v>
      </c>
    </row>
    <row r="21" spans="1:6">
      <c r="A21" s="42"/>
      <c r="B21" s="32"/>
      <c r="C21" s="32"/>
      <c r="D21" s="31"/>
      <c r="E21" s="33"/>
      <c r="F21" s="34"/>
    </row>
    <row r="22" spans="1:6" s="40" customFormat="1" ht="30">
      <c r="A22" s="14" t="s">
        <v>55</v>
      </c>
      <c r="B22" s="43" t="s">
        <v>26</v>
      </c>
      <c r="C22" s="43" t="s">
        <v>29</v>
      </c>
      <c r="D22" s="43" t="s">
        <v>27</v>
      </c>
      <c r="E22" s="44" t="s">
        <v>28</v>
      </c>
      <c r="F22" s="45" t="s">
        <v>1</v>
      </c>
    </row>
    <row r="23" spans="1:6" ht="28.5">
      <c r="A23" s="17" t="s">
        <v>58</v>
      </c>
      <c r="B23" s="16" t="s">
        <v>35</v>
      </c>
      <c r="C23" s="16" t="s">
        <v>33</v>
      </c>
      <c r="D23" s="23" t="s">
        <v>46</v>
      </c>
      <c r="E23" s="26" t="s">
        <v>47</v>
      </c>
      <c r="F23" s="13">
        <v>300000</v>
      </c>
    </row>
    <row r="24" spans="1:6" ht="14.25" customHeight="1">
      <c r="A24" s="16" t="s">
        <v>56</v>
      </c>
      <c r="B24" s="16" t="s">
        <v>35</v>
      </c>
      <c r="C24" s="16" t="s">
        <v>57</v>
      </c>
      <c r="D24" s="23" t="s">
        <v>46</v>
      </c>
      <c r="E24" s="26" t="s">
        <v>47</v>
      </c>
      <c r="F24" s="12">
        <v>175000</v>
      </c>
    </row>
    <row r="25" spans="1:6" ht="14.25" customHeight="1">
      <c r="A25" s="21"/>
      <c r="B25" s="21"/>
      <c r="C25" s="21"/>
      <c r="D25" s="46"/>
      <c r="E25" s="47"/>
      <c r="F25" s="22"/>
    </row>
    <row r="26" spans="1:6" s="40" customFormat="1" ht="30">
      <c r="A26" s="14" t="s">
        <v>59</v>
      </c>
      <c r="B26" s="43" t="s">
        <v>26</v>
      </c>
      <c r="C26" s="43" t="s">
        <v>29</v>
      </c>
      <c r="D26" s="43" t="s">
        <v>27</v>
      </c>
      <c r="E26" s="44" t="s">
        <v>28</v>
      </c>
      <c r="F26" s="45" t="s">
        <v>1</v>
      </c>
    </row>
    <row r="27" spans="1:6" ht="28.5">
      <c r="A27" s="48" t="s">
        <v>70</v>
      </c>
      <c r="B27" s="16" t="s">
        <v>35</v>
      </c>
      <c r="C27" s="16" t="s">
        <v>33</v>
      </c>
      <c r="D27" s="23" t="s">
        <v>46</v>
      </c>
      <c r="E27" s="26" t="s">
        <v>47</v>
      </c>
      <c r="F27" s="12">
        <v>1300000</v>
      </c>
    </row>
    <row r="28" spans="1:6" ht="28.5">
      <c r="A28" s="48" t="s">
        <v>60</v>
      </c>
      <c r="B28" s="16" t="s">
        <v>35</v>
      </c>
      <c r="C28" s="16" t="s">
        <v>61</v>
      </c>
      <c r="D28" s="23" t="s">
        <v>46</v>
      </c>
      <c r="E28" s="26" t="s">
        <v>47</v>
      </c>
      <c r="F28" s="12">
        <v>762500</v>
      </c>
    </row>
    <row r="29" spans="1:6">
      <c r="A29" s="54" t="s">
        <v>71</v>
      </c>
    </row>
    <row r="30" spans="1:6" ht="15.75" thickBot="1">
      <c r="E30" s="51" t="s">
        <v>63</v>
      </c>
      <c r="F30" s="52">
        <f>SUM(F4+F7+F8+F13+F14+F17+F20+F23+F24+F27+F28)</f>
        <v>20725046.449999999</v>
      </c>
    </row>
  </sheetData>
  <mergeCells count="2">
    <mergeCell ref="A1:F1"/>
    <mergeCell ref="A2:D2"/>
  </mergeCells>
  <dataValidations count="3">
    <dataValidation allowBlank="1" showInputMessage="1" showErrorMessage="1" prompt="Enter Completion Date in this column under this heading" sqref="C3:F3 C6:F6 C26:F26 C10:F10 C12:F22" xr:uid="{97CDB47A-D42B-404D-A1C6-6FF2E438B6EC}"/>
    <dataValidation allowBlank="1" showInputMessage="1" showErrorMessage="1" prompt="Enter Owner name in this column under this heading" sqref="B3 B6 B12 B26 B18:B19 B21:B22 B10 B15:B16" xr:uid="{74D5C375-40E1-4020-AE43-DF8A67A110DF}"/>
    <dataValidation allowBlank="1" showInputMessage="1" showErrorMessage="1" prompt="Title of this worksheet is in this cell" sqref="A1" xr:uid="{432A121E-9EAC-4D14-A258-9EA21865BDDE}"/>
  </dataValidation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8ADC-6C38-4712-8DED-76B6F1BF98C4}">
  <dimension ref="A13:F51"/>
  <sheetViews>
    <sheetView zoomScaleNormal="100" workbookViewId="0">
      <selection activeCell="D54" sqref="D54"/>
    </sheetView>
  </sheetViews>
  <sheetFormatPr defaultRowHeight="14.25"/>
  <cols>
    <col min="1" max="2" width="14.75" bestFit="1" customWidth="1"/>
    <col min="3" max="3" width="7" bestFit="1" customWidth="1"/>
    <col min="4" max="4" width="21.625" bestFit="1" customWidth="1"/>
    <col min="5" max="5" width="14.75" bestFit="1" customWidth="1"/>
    <col min="6" max="6" width="7" bestFit="1" customWidth="1"/>
  </cols>
  <sheetData>
    <row r="13" spans="4:6">
      <c r="D13" s="24"/>
      <c r="E13" s="25"/>
      <c r="F13" s="10"/>
    </row>
    <row r="37" spans="1:6" ht="15" thickBot="1"/>
    <row r="38" spans="1:6" ht="15">
      <c r="A38" s="72" t="s">
        <v>95</v>
      </c>
      <c r="B38" s="73"/>
      <c r="C38" s="74"/>
      <c r="D38" s="73" t="s">
        <v>96</v>
      </c>
      <c r="E38" s="73"/>
      <c r="F38" s="74"/>
    </row>
    <row r="39" spans="1:6">
      <c r="A39" s="62" t="s">
        <v>89</v>
      </c>
      <c r="B39" s="22">
        <f>E39+E40</f>
        <v>4971720</v>
      </c>
      <c r="C39" s="59">
        <f>B39/$B$46</f>
        <v>0.12201244570286095</v>
      </c>
      <c r="D39" s="47" t="s">
        <v>78</v>
      </c>
      <c r="E39" s="61">
        <f>'BernCo-ABQ'!F4</f>
        <v>2111250</v>
      </c>
      <c r="F39" s="59">
        <f>E39/'BernCo-ABQ'!F45</f>
        <v>0.10186949424183317</v>
      </c>
    </row>
    <row r="40" spans="1:6">
      <c r="A40" s="62" t="s">
        <v>90</v>
      </c>
      <c r="B40" s="22">
        <f>E41+E42</f>
        <v>3889500</v>
      </c>
      <c r="C40" s="59">
        <f>B40/$B$46</f>
        <v>9.5453365748931485E-2</v>
      </c>
      <c r="D40" s="47" t="s">
        <v>77</v>
      </c>
      <c r="E40" s="61">
        <f>SUM('BernCo-ABQ'!F13+'BernCo-ABQ'!F14)</f>
        <v>2860470</v>
      </c>
      <c r="F40" s="59">
        <f>E40/'BernCo-ABQ'!F44</f>
        <v>0.1428620658655719</v>
      </c>
    </row>
    <row r="41" spans="1:6">
      <c r="A41" s="62" t="s">
        <v>91</v>
      </c>
      <c r="B41" s="22">
        <f>E43+E44</f>
        <v>5225130</v>
      </c>
      <c r="C41" s="59">
        <f>B41/$B$46</f>
        <v>0.12823145519365325</v>
      </c>
      <c r="D41" s="75" t="s">
        <v>79</v>
      </c>
      <c r="E41" s="70">
        <f>SUM('BernCo-ABQ'!F37+'BernCo-ABQ'!F38+'BernCo-ABQ'!F41+'BernCo-ABQ'!F42)</f>
        <v>2537500</v>
      </c>
      <c r="F41" s="71">
        <f>E41/'BernCo-ABQ'!F45</f>
        <v>0.12243639627644839</v>
      </c>
    </row>
    <row r="42" spans="1:6">
      <c r="A42" s="62" t="s">
        <v>92</v>
      </c>
      <c r="B42" s="22">
        <f>E45+E46</f>
        <v>3038959</v>
      </c>
      <c r="C42" s="59">
        <f>B42/$B$46</f>
        <v>7.4579988410594447E-2</v>
      </c>
      <c r="D42" s="75" t="s">
        <v>80</v>
      </c>
      <c r="E42" s="70">
        <f>SUM('BernCo-ABQ'!F34+'BernCo-ABQ'!F36)</f>
        <v>1352000</v>
      </c>
      <c r="F42" s="71">
        <f>E42/'BernCo-ABQ'!F44</f>
        <v>6.7523698221010259E-2</v>
      </c>
    </row>
    <row r="43" spans="1:6">
      <c r="A43" s="62" t="s">
        <v>93</v>
      </c>
      <c r="B43" s="22">
        <f>E47+E48</f>
        <v>18422337.449999999</v>
      </c>
      <c r="C43" s="59">
        <f>B43/$B$46</f>
        <v>0.4521080124862033</v>
      </c>
      <c r="D43" s="47" t="s">
        <v>81</v>
      </c>
      <c r="E43" s="22">
        <f>'BernCo-ABQ'!F9+'BernCo-ABQ'!F10</f>
        <v>1390000</v>
      </c>
      <c r="F43" s="59">
        <f>E43/'BernCo-ABQ'!F45</f>
        <v>6.7068607221384538E-2</v>
      </c>
    </row>
    <row r="44" spans="1:6">
      <c r="A44" s="62" t="s">
        <v>94</v>
      </c>
      <c r="B44" s="22">
        <f>E49+E50</f>
        <v>5200000</v>
      </c>
      <c r="C44" s="59">
        <f>B44/$B$46</f>
        <v>0.12761473245775645</v>
      </c>
      <c r="D44" s="47" t="s">
        <v>82</v>
      </c>
      <c r="E44" s="22">
        <f>'BernCo-ABQ'!F7+'BernCo-ABQ'!F8</f>
        <v>3835130</v>
      </c>
      <c r="F44" s="59">
        <f>E44/'BernCo-ABQ'!F44</f>
        <v>0.19154005973250227</v>
      </c>
    </row>
    <row r="45" spans="1:6">
      <c r="A45" s="58"/>
      <c r="B45" s="22"/>
      <c r="C45" s="59"/>
      <c r="D45" s="75" t="s">
        <v>84</v>
      </c>
      <c r="E45" s="70">
        <f>'BernCo-ABQ'!F17+'BernCo-ABQ'!F18</f>
        <v>2788959</v>
      </c>
      <c r="F45" s="71">
        <f>E45/'BernCo-ABQ'!F45</f>
        <v>0.13456949332916937</v>
      </c>
    </row>
    <row r="46" spans="1:6" ht="15" thickBot="1">
      <c r="A46" s="67" t="s">
        <v>97</v>
      </c>
      <c r="B46" s="60">
        <f>SUM(B39:B44)</f>
        <v>40747646.450000003</v>
      </c>
      <c r="C46" s="76"/>
      <c r="D46" s="75" t="s">
        <v>83</v>
      </c>
      <c r="E46" s="70">
        <f>'BernCo-ABQ'!F19</f>
        <v>250000</v>
      </c>
      <c r="F46" s="71">
        <f>E46/'BernCo-ABQ'!F44</f>
        <v>1.2485890943234145E-2</v>
      </c>
    </row>
    <row r="47" spans="1:6">
      <c r="C47" s="24"/>
      <c r="D47" s="58" t="s">
        <v>85</v>
      </c>
      <c r="E47" s="22">
        <f>'BernCo-ABQ'!F27</f>
        <v>8197337.4500000002</v>
      </c>
      <c r="F47" s="59">
        <f>E47/'BernCo-ABQ'!F45</f>
        <v>0.39552806165122012</v>
      </c>
    </row>
    <row r="48" spans="1:6">
      <c r="C48" s="24"/>
      <c r="D48" s="58" t="s">
        <v>86</v>
      </c>
      <c r="E48" s="22">
        <f>'BernCo-ABQ'!F24+'BernCo-ABQ'!F25+'BernCo-ABQ'!F26</f>
        <v>10225000</v>
      </c>
      <c r="F48" s="59">
        <f>E48/'BernCo-ABQ'!F44</f>
        <v>0.51067293957827653</v>
      </c>
    </row>
    <row r="49" spans="3:6">
      <c r="C49" s="24"/>
      <c r="D49" s="69" t="s">
        <v>87</v>
      </c>
      <c r="E49" s="70">
        <f>'BernCo-ABQ'!F31</f>
        <v>3700000</v>
      </c>
      <c r="F49" s="71">
        <f>E49/'BernCo-ABQ'!F45</f>
        <v>0.17852794727994445</v>
      </c>
    </row>
    <row r="50" spans="3:6">
      <c r="C50" s="24"/>
      <c r="D50" s="69" t="s">
        <v>88</v>
      </c>
      <c r="E50" s="70">
        <f>'BernCo-ABQ'!F30</f>
        <v>1500000</v>
      </c>
      <c r="F50" s="71">
        <f>E50/'BernCo-ABQ'!F44</f>
        <v>7.4915345659404872E-2</v>
      </c>
    </row>
    <row r="51" spans="3:6" ht="15" thickBot="1">
      <c r="D51" s="68" t="s">
        <v>98</v>
      </c>
      <c r="E51" s="65">
        <f>SUM(E39:E50)</f>
        <v>40747646.450000003</v>
      </c>
      <c r="F51" s="66"/>
    </row>
  </sheetData>
  <mergeCells count="2">
    <mergeCell ref="A38:C38"/>
    <mergeCell ref="D38:F38"/>
  </mergeCells>
  <pageMargins left="0.7" right="0.7" top="0.75" bottom="0.75" header="0.3" footer="0.3"/>
  <pageSetup scale="95" orientation="portrait" r:id="rId1"/>
  <headerFooter>
    <oddHeader>&amp;C&amp;"-,Bold"Opioid Funding Allocation Figures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BernCo-ABQ</vt:lpstr>
      <vt:lpstr>BernCo</vt:lpstr>
      <vt:lpstr>ABQ </vt:lpstr>
      <vt:lpstr>Allocation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Brandy Pace</dc:creator>
  <cp:keywords/>
  <dc:description/>
  <cp:lastModifiedBy>Rael, JR</cp:lastModifiedBy>
  <cp:revision/>
  <cp:lastPrinted>2025-01-16T22:47:01Z</cp:lastPrinted>
  <dcterms:created xsi:type="dcterms:W3CDTF">2024-12-02T18:52:00Z</dcterms:created>
  <dcterms:modified xsi:type="dcterms:W3CDTF">2025-01-16T23:17:06Z</dcterms:modified>
  <cp:category/>
  <cp:contentStatus/>
</cp:coreProperties>
</file>